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<sst xmlns="http://schemas.openxmlformats.org/spreadsheetml/2006/main" count="65" uniqueCount="51">
  <si>
    <t>Crop</t>
  </si>
  <si>
    <t>Total value</t>
  </si>
  <si>
    <t>Onions (kg)</t>
  </si>
  <si>
    <t>Red onions (kg)</t>
  </si>
  <si>
    <t>Broad Beans (kg)</t>
  </si>
  <si>
    <t>Beetroot (kg)</t>
  </si>
  <si>
    <t>Potatoes</t>
  </si>
  <si>
    <t>Allium</t>
  </si>
  <si>
    <t>Brassica</t>
  </si>
  <si>
    <t>Legumes</t>
  </si>
  <si>
    <t>Roots</t>
  </si>
  <si>
    <t>Carrots (kg)</t>
  </si>
  <si>
    <t>Chard (kg)</t>
  </si>
  <si>
    <t>Quantity eaten per person per week</t>
  </si>
  <si>
    <t>No of people per year</t>
  </si>
  <si>
    <t>Total Quantity per year</t>
  </si>
  <si>
    <t>Rotation</t>
  </si>
  <si>
    <t>Standard Yields (kg per ha)</t>
  </si>
  <si>
    <t>Total area of site</t>
  </si>
  <si>
    <t>No of weeks supply per year</t>
  </si>
  <si>
    <t>Price per unit</t>
  </si>
  <si>
    <t>Total Allium</t>
  </si>
  <si>
    <t>Total Brassica</t>
  </si>
  <si>
    <t>Total Legumes</t>
  </si>
  <si>
    <t>Total Potatoes</t>
  </si>
  <si>
    <t>Total Roots</t>
  </si>
  <si>
    <t>Leeks (kg)</t>
  </si>
  <si>
    <t>Cauliflower (each)</t>
  </si>
  <si>
    <t>Cabbage (kg)</t>
  </si>
  <si>
    <t>Purple Sprouting Broccoli (kg)</t>
  </si>
  <si>
    <t>Kale (kg)</t>
  </si>
  <si>
    <t>Green Beans (kg)</t>
  </si>
  <si>
    <t>Peas (kg)</t>
  </si>
  <si>
    <t>Lettuce (mixed bag kg)</t>
  </si>
  <si>
    <t>Celeriac (kg)</t>
  </si>
  <si>
    <t>Parsnip (kg)</t>
  </si>
  <si>
    <t>Courgette (kg)</t>
  </si>
  <si>
    <t>Sweetcorn (kg)</t>
  </si>
  <si>
    <t>Potatoes (kg)</t>
  </si>
  <si>
    <t>Other</t>
  </si>
  <si>
    <t>Total Other</t>
  </si>
  <si>
    <t>Total Crop Value</t>
  </si>
  <si>
    <t>Total Quantity adjusted by Yield</t>
  </si>
  <si>
    <t>Yield Prediction</t>
  </si>
  <si>
    <t>Fertility building / Green manures</t>
  </si>
  <si>
    <t>Total Area of Site</t>
  </si>
  <si>
    <t>Crop failure</t>
  </si>
  <si>
    <r>
      <t>Standard Yields (kg per m</t>
    </r>
    <r>
      <rPr>
        <b/>
        <sz val="10"/>
        <color indexed="20"/>
        <rFont val="Arial"/>
        <family val="0"/>
      </rPr>
      <t>²</t>
    </r>
    <r>
      <rPr>
        <b/>
        <sz val="10"/>
        <color indexed="20"/>
        <rFont val="Arial"/>
        <family val="2"/>
      </rPr>
      <t>)</t>
    </r>
  </si>
  <si>
    <t>Area (m²)</t>
  </si>
  <si>
    <t>Soil Association Cropping Tool for Community Agriculture Groups</t>
  </si>
  <si>
    <t>low</t>
  </si>
</sst>
</file>

<file path=xl/styles.xml><?xml version="1.0" encoding="utf-8"?>
<styleSheet xmlns="http://schemas.openxmlformats.org/spreadsheetml/2006/main">
  <numFmts count="2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.00"/>
    <numFmt numFmtId="173" formatCode="&quot;£&quot;#,##0"/>
    <numFmt numFmtId="174" formatCode="0.0000"/>
    <numFmt numFmtId="175" formatCode="0.0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10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0"/>
      <color indexed="18"/>
      <name val="Arial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b/>
      <sz val="10"/>
      <color indexed="20"/>
      <name val="Arial"/>
      <family val="0"/>
    </font>
    <font>
      <b/>
      <sz val="2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2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9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8"/>
      </left>
      <right style="thin">
        <color indexed="9"/>
      </right>
      <top style="thin">
        <color indexed="8"/>
      </top>
      <bottom style="thin">
        <color indexed="9"/>
      </bottom>
    </border>
    <border>
      <left style="medium">
        <color indexed="22"/>
      </left>
      <right>
        <color indexed="63"/>
      </right>
      <top style="medium">
        <color indexed="22"/>
      </top>
      <bottom style="medium">
        <color indexed="22"/>
      </bottom>
    </border>
    <border>
      <left style="thin"/>
      <right style="thin">
        <color indexed="9"/>
      </right>
      <top style="thin"/>
      <bottom style="thin">
        <color indexed="9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0" fontId="0" fillId="0" borderId="0" xfId="0" applyFont="1" applyFill="1" applyBorder="1" applyAlignment="1">
      <alignment horizontal="left"/>
    </xf>
    <xf numFmtId="0" fontId="5" fillId="2" borderId="1" xfId="0" applyFont="1" applyFill="1" applyBorder="1" applyAlignment="1">
      <alignment horizontal="left"/>
    </xf>
    <xf numFmtId="0" fontId="6" fillId="2" borderId="1" xfId="0" applyFont="1" applyFill="1" applyBorder="1" applyAlignment="1">
      <alignment horizontal="left"/>
    </xf>
    <xf numFmtId="0" fontId="7" fillId="2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1" fontId="8" fillId="2" borderId="1" xfId="0" applyNumberFormat="1" applyFont="1" applyFill="1" applyBorder="1" applyAlignment="1">
      <alignment horizontal="left" wrapText="1"/>
    </xf>
    <xf numFmtId="0" fontId="8" fillId="2" borderId="1" xfId="0" applyFont="1" applyFill="1" applyBorder="1" applyAlignment="1">
      <alignment horizontal="left"/>
    </xf>
    <xf numFmtId="0" fontId="8" fillId="2" borderId="2" xfId="0" applyFont="1" applyFill="1" applyBorder="1" applyAlignment="1">
      <alignment horizontal="left"/>
    </xf>
    <xf numFmtId="0" fontId="0" fillId="3" borderId="0" xfId="0" applyFont="1" applyFill="1" applyBorder="1" applyAlignment="1">
      <alignment horizontal="left"/>
    </xf>
    <xf numFmtId="1" fontId="7" fillId="0" borderId="0" xfId="0" applyNumberFormat="1" applyFont="1" applyFill="1" applyBorder="1" applyAlignment="1" applyProtection="1">
      <alignment/>
      <protection locked="0"/>
    </xf>
    <xf numFmtId="0" fontId="7" fillId="0" borderId="0" xfId="0" applyFont="1" applyFill="1" applyBorder="1" applyAlignment="1">
      <alignment/>
    </xf>
    <xf numFmtId="0" fontId="6" fillId="2" borderId="1" xfId="0" applyFont="1" applyFill="1" applyBorder="1" applyAlignment="1">
      <alignment horizontal="left" wrapText="1"/>
    </xf>
    <xf numFmtId="175" fontId="7" fillId="2" borderId="0" xfId="0" applyNumberFormat="1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1" fontId="7" fillId="2" borderId="0" xfId="0" applyNumberFormat="1" applyFont="1" applyFill="1" applyBorder="1" applyAlignment="1">
      <alignment horizontal="center"/>
    </xf>
    <xf numFmtId="175" fontId="7" fillId="2" borderId="3" xfId="0" applyNumberFormat="1" applyFont="1" applyFill="1" applyBorder="1" applyAlignment="1" applyProtection="1">
      <alignment horizontal="center"/>
      <protection locked="0"/>
    </xf>
    <xf numFmtId="1" fontId="7" fillId="2" borderId="4" xfId="0" applyNumberFormat="1" applyFont="1" applyFill="1" applyBorder="1" applyAlignment="1" applyProtection="1">
      <alignment horizontal="center"/>
      <protection locked="0"/>
    </xf>
    <xf numFmtId="1" fontId="7" fillId="2" borderId="5" xfId="0" applyNumberFormat="1" applyFont="1" applyFill="1" applyBorder="1" applyAlignment="1" applyProtection="1">
      <alignment horizontal="center"/>
      <protection locked="0"/>
    </xf>
    <xf numFmtId="175" fontId="7" fillId="2" borderId="6" xfId="0" applyNumberFormat="1" applyFont="1" applyFill="1" applyBorder="1" applyAlignment="1" applyProtection="1">
      <alignment horizontal="center"/>
      <protection locked="0"/>
    </xf>
    <xf numFmtId="1" fontId="7" fillId="2" borderId="0" xfId="0" applyNumberFormat="1" applyFont="1" applyFill="1" applyBorder="1" applyAlignment="1" applyProtection="1">
      <alignment horizontal="center"/>
      <protection locked="0"/>
    </xf>
    <xf numFmtId="1" fontId="7" fillId="2" borderId="7" xfId="0" applyNumberFormat="1" applyFont="1" applyFill="1" applyBorder="1" applyAlignment="1" applyProtection="1">
      <alignment horizontal="center"/>
      <protection locked="0"/>
    </xf>
    <xf numFmtId="175" fontId="7" fillId="2" borderId="8" xfId="0" applyNumberFormat="1" applyFont="1" applyFill="1" applyBorder="1" applyAlignment="1" applyProtection="1">
      <alignment horizontal="center"/>
      <protection locked="0"/>
    </xf>
    <xf numFmtId="1" fontId="7" fillId="2" borderId="9" xfId="0" applyNumberFormat="1" applyFont="1" applyFill="1" applyBorder="1" applyAlignment="1" applyProtection="1">
      <alignment horizontal="center"/>
      <protection locked="0"/>
    </xf>
    <xf numFmtId="1" fontId="7" fillId="2" borderId="10" xfId="0" applyNumberFormat="1" applyFont="1" applyFill="1" applyBorder="1" applyAlignment="1" applyProtection="1">
      <alignment horizontal="center"/>
      <protection locked="0"/>
    </xf>
    <xf numFmtId="175" fontId="7" fillId="2" borderId="0" xfId="0" applyNumberFormat="1" applyFont="1" applyFill="1" applyBorder="1" applyAlignment="1" applyProtection="1">
      <alignment horizontal="center"/>
      <protection locked="0"/>
    </xf>
    <xf numFmtId="175" fontId="7" fillId="2" borderId="11" xfId="0" applyNumberFormat="1" applyFont="1" applyFill="1" applyBorder="1" applyAlignment="1" applyProtection="1">
      <alignment horizontal="center"/>
      <protection locked="0"/>
    </xf>
    <xf numFmtId="1" fontId="7" fillId="2" borderId="12" xfId="0" applyNumberFormat="1" applyFont="1" applyFill="1" applyBorder="1" applyAlignment="1" applyProtection="1">
      <alignment horizontal="center"/>
      <protection locked="0"/>
    </xf>
    <xf numFmtId="1" fontId="7" fillId="2" borderId="13" xfId="0" applyNumberFormat="1" applyFont="1" applyFill="1" applyBorder="1" applyAlignment="1" applyProtection="1">
      <alignment horizontal="center"/>
      <protection locked="0"/>
    </xf>
    <xf numFmtId="175" fontId="7" fillId="2" borderId="14" xfId="0" applyNumberFormat="1" applyFont="1" applyFill="1" applyBorder="1" applyAlignment="1">
      <alignment horizontal="center"/>
    </xf>
    <xf numFmtId="1" fontId="7" fillId="2" borderId="14" xfId="0" applyNumberFormat="1" applyFont="1" applyFill="1" applyBorder="1" applyAlignment="1">
      <alignment horizontal="center"/>
    </xf>
    <xf numFmtId="175" fontId="0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175" fontId="3" fillId="0" borderId="0" xfId="0" applyNumberFormat="1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172" fontId="7" fillId="2" borderId="0" xfId="0" applyNumberFormat="1" applyFont="1" applyFill="1" applyBorder="1" applyAlignment="1">
      <alignment horizontal="center"/>
    </xf>
    <xf numFmtId="173" fontId="7" fillId="2" borderId="0" xfId="0" applyNumberFormat="1" applyFont="1" applyFill="1" applyBorder="1" applyAlignment="1">
      <alignment horizontal="center"/>
    </xf>
    <xf numFmtId="174" fontId="7" fillId="2" borderId="0" xfId="0" applyNumberFormat="1" applyFont="1" applyFill="1" applyBorder="1" applyAlignment="1">
      <alignment horizontal="center"/>
    </xf>
    <xf numFmtId="172" fontId="7" fillId="2" borderId="15" xfId="0" applyNumberFormat="1" applyFont="1" applyFill="1" applyBorder="1" applyAlignment="1" applyProtection="1">
      <alignment horizontal="center"/>
      <protection locked="0"/>
    </xf>
    <xf numFmtId="172" fontId="7" fillId="2" borderId="16" xfId="0" applyNumberFormat="1" applyFont="1" applyFill="1" applyBorder="1" applyAlignment="1" applyProtection="1">
      <alignment horizontal="center"/>
      <protection locked="0"/>
    </xf>
    <xf numFmtId="172" fontId="7" fillId="2" borderId="17" xfId="0" applyNumberFormat="1" applyFont="1" applyFill="1" applyBorder="1" applyAlignment="1" applyProtection="1">
      <alignment horizontal="center"/>
      <protection locked="0"/>
    </xf>
    <xf numFmtId="172" fontId="7" fillId="2" borderId="0" xfId="0" applyNumberFormat="1" applyFont="1" applyFill="1" applyBorder="1" applyAlignment="1" applyProtection="1">
      <alignment horizontal="center"/>
      <protection locked="0"/>
    </xf>
    <xf numFmtId="172" fontId="7" fillId="2" borderId="18" xfId="0" applyNumberFormat="1" applyFont="1" applyFill="1" applyBorder="1" applyAlignment="1" applyProtection="1">
      <alignment horizontal="center"/>
      <protection locked="0"/>
    </xf>
    <xf numFmtId="172" fontId="0" fillId="0" borderId="0" xfId="0" applyNumberFormat="1" applyFont="1" applyFill="1" applyBorder="1" applyAlignment="1">
      <alignment horizontal="center"/>
    </xf>
    <xf numFmtId="173" fontId="0" fillId="0" borderId="0" xfId="0" applyNumberFormat="1" applyFont="1" applyFill="1" applyBorder="1" applyAlignment="1">
      <alignment horizontal="center"/>
    </xf>
    <xf numFmtId="172" fontId="3" fillId="0" borderId="0" xfId="0" applyNumberFormat="1" applyFont="1" applyFill="1" applyBorder="1" applyAlignment="1">
      <alignment horizontal="center"/>
    </xf>
    <xf numFmtId="0" fontId="6" fillId="2" borderId="0" xfId="0" applyFont="1" applyFill="1" applyBorder="1" applyAlignment="1">
      <alignment horizontal="left"/>
    </xf>
    <xf numFmtId="174" fontId="6" fillId="2" borderId="0" xfId="0" applyNumberFormat="1" applyFont="1" applyFill="1" applyBorder="1" applyAlignment="1">
      <alignment horizontal="center"/>
    </xf>
    <xf numFmtId="0" fontId="6" fillId="2" borderId="14" xfId="0" applyFont="1" applyFill="1" applyBorder="1" applyAlignment="1">
      <alignment horizontal="left"/>
    </xf>
    <xf numFmtId="174" fontId="6" fillId="2" borderId="14" xfId="0" applyNumberFormat="1" applyFont="1" applyFill="1" applyBorder="1" applyAlignment="1">
      <alignment horizontal="center"/>
    </xf>
    <xf numFmtId="172" fontId="6" fillId="2" borderId="14" xfId="0" applyNumberFormat="1" applyFont="1" applyFill="1" applyBorder="1" applyAlignment="1">
      <alignment horizontal="center"/>
    </xf>
    <xf numFmtId="173" fontId="6" fillId="2" borderId="14" xfId="0" applyNumberFormat="1" applyFont="1" applyFill="1" applyBorder="1" applyAlignment="1">
      <alignment horizontal="center"/>
    </xf>
    <xf numFmtId="175" fontId="8" fillId="2" borderId="0" xfId="0" applyNumberFormat="1" applyFont="1" applyFill="1" applyBorder="1" applyAlignment="1">
      <alignment horizontal="center" wrapText="1"/>
    </xf>
    <xf numFmtId="1" fontId="8" fillId="2" borderId="0" xfId="0" applyNumberFormat="1" applyFont="1" applyFill="1" applyBorder="1" applyAlignment="1">
      <alignment horizontal="center" wrapText="1"/>
    </xf>
    <xf numFmtId="172" fontId="8" fillId="2" borderId="0" xfId="0" applyNumberFormat="1" applyFont="1" applyFill="1" applyBorder="1" applyAlignment="1">
      <alignment horizontal="center" wrapText="1"/>
    </xf>
    <xf numFmtId="173" fontId="8" fillId="2" borderId="0" xfId="0" applyNumberFormat="1" applyFont="1" applyFill="1" applyBorder="1" applyAlignment="1">
      <alignment horizontal="center" wrapText="1"/>
    </xf>
    <xf numFmtId="0" fontId="8" fillId="2" borderId="0" xfId="0" applyFont="1" applyFill="1" applyBorder="1" applyAlignment="1">
      <alignment horizontal="left" wrapText="1"/>
    </xf>
    <xf numFmtId="174" fontId="8" fillId="2" borderId="0" xfId="0" applyNumberFormat="1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left" wrapText="1"/>
    </xf>
    <xf numFmtId="0" fontId="3" fillId="2" borderId="1" xfId="0" applyFont="1" applyFill="1" applyBorder="1" applyAlignment="1">
      <alignment horizontal="left"/>
    </xf>
    <xf numFmtId="175" fontId="0" fillId="3" borderId="0" xfId="0" applyNumberFormat="1" applyFont="1" applyFill="1" applyBorder="1" applyAlignment="1">
      <alignment horizontal="center"/>
    </xf>
    <xf numFmtId="0" fontId="0" fillId="3" borderId="0" xfId="0" applyFont="1" applyFill="1" applyBorder="1" applyAlignment="1">
      <alignment horizontal="center"/>
    </xf>
    <xf numFmtId="172" fontId="0" fillId="3" borderId="0" xfId="0" applyNumberFormat="1" applyFont="1" applyFill="1" applyBorder="1" applyAlignment="1">
      <alignment horizontal="center"/>
    </xf>
    <xf numFmtId="1" fontId="7" fillId="2" borderId="19" xfId="0" applyNumberFormat="1" applyFont="1" applyFill="1" applyBorder="1" applyAlignment="1" applyProtection="1">
      <alignment horizontal="center"/>
      <protection locked="0"/>
    </xf>
    <xf numFmtId="1" fontId="3" fillId="2" borderId="20" xfId="0" applyNumberFormat="1" applyFont="1" applyFill="1" applyBorder="1" applyAlignment="1">
      <alignment horizontal="left" wrapText="1"/>
    </xf>
    <xf numFmtId="0" fontId="5" fillId="2" borderId="0" xfId="0" applyFont="1" applyFill="1" applyBorder="1" applyAlignment="1">
      <alignment horizontal="left" wrapText="1"/>
    </xf>
    <xf numFmtId="0" fontId="5" fillId="2" borderId="0" xfId="0" applyFont="1" applyFill="1" applyBorder="1" applyAlignment="1">
      <alignment horizontal="left"/>
    </xf>
    <xf numFmtId="0" fontId="8" fillId="3" borderId="0" xfId="0" applyFont="1" applyFill="1" applyBorder="1" applyAlignment="1">
      <alignment horizontal="left"/>
    </xf>
    <xf numFmtId="175" fontId="7" fillId="3" borderId="0" xfId="0" applyNumberFormat="1" applyFont="1" applyFill="1" applyBorder="1" applyAlignment="1">
      <alignment horizontal="center"/>
    </xf>
    <xf numFmtId="1" fontId="7" fillId="3" borderId="0" xfId="0" applyNumberFormat="1" applyFont="1" applyFill="1" applyBorder="1" applyAlignment="1">
      <alignment horizontal="center"/>
    </xf>
    <xf numFmtId="172" fontId="7" fillId="3" borderId="0" xfId="0" applyNumberFormat="1" applyFont="1" applyFill="1" applyBorder="1" applyAlignment="1">
      <alignment horizontal="center"/>
    </xf>
    <xf numFmtId="173" fontId="7" fillId="3" borderId="0" xfId="0" applyNumberFormat="1" applyFont="1" applyFill="1" applyBorder="1" applyAlignment="1">
      <alignment horizontal="center"/>
    </xf>
    <xf numFmtId="0" fontId="0" fillId="3" borderId="0" xfId="0" applyFont="1" applyFill="1" applyBorder="1" applyAlignment="1">
      <alignment horizontal="left" wrapText="1"/>
    </xf>
    <xf numFmtId="2" fontId="0" fillId="3" borderId="0" xfId="0" applyNumberFormat="1" applyFont="1" applyFill="1" applyBorder="1" applyAlignment="1">
      <alignment horizontal="center"/>
    </xf>
    <xf numFmtId="173" fontId="0" fillId="3" borderId="0" xfId="0" applyNumberFormat="1" applyFont="1" applyFill="1" applyBorder="1" applyAlignment="1">
      <alignment horizontal="center"/>
    </xf>
    <xf numFmtId="1" fontId="0" fillId="3" borderId="0" xfId="0" applyNumberFormat="1" applyFont="1" applyFill="1" applyBorder="1" applyAlignment="1">
      <alignment horizontal="center"/>
    </xf>
    <xf numFmtId="0" fontId="3" fillId="3" borderId="0" xfId="0" applyFont="1" applyFill="1" applyBorder="1" applyAlignment="1">
      <alignment horizontal="left"/>
    </xf>
    <xf numFmtId="175" fontId="3" fillId="3" borderId="0" xfId="0" applyNumberFormat="1" applyFont="1" applyFill="1" applyBorder="1" applyAlignment="1">
      <alignment horizontal="center"/>
    </xf>
    <xf numFmtId="1" fontId="3" fillId="3" borderId="0" xfId="0" applyNumberFormat="1" applyFont="1" applyFill="1" applyBorder="1" applyAlignment="1">
      <alignment horizontal="center"/>
    </xf>
    <xf numFmtId="2" fontId="3" fillId="3" borderId="0" xfId="0" applyNumberFormat="1" applyFont="1" applyFill="1" applyBorder="1" applyAlignment="1">
      <alignment horizontal="center"/>
    </xf>
    <xf numFmtId="172" fontId="3" fillId="3" borderId="0" xfId="0" applyNumberFormat="1" applyFont="1" applyFill="1" applyBorder="1" applyAlignment="1">
      <alignment horizontal="center"/>
    </xf>
    <xf numFmtId="1" fontId="0" fillId="3" borderId="0" xfId="0" applyNumberFormat="1" applyFont="1" applyFill="1" applyBorder="1" applyAlignment="1" quotePrefix="1">
      <alignment horizontal="center"/>
    </xf>
    <xf numFmtId="0" fontId="7" fillId="2" borderId="21" xfId="0" applyFont="1" applyFill="1" applyBorder="1" applyAlignment="1">
      <alignment horizontal="center"/>
    </xf>
    <xf numFmtId="175" fontId="6" fillId="2" borderId="0" xfId="0" applyNumberFormat="1" applyFont="1" applyFill="1" applyBorder="1" applyAlignment="1">
      <alignment horizontal="center"/>
    </xf>
    <xf numFmtId="175" fontId="6" fillId="2" borderId="14" xfId="0" applyNumberFormat="1" applyFont="1" applyFill="1" applyBorder="1" applyAlignment="1">
      <alignment horizontal="center"/>
    </xf>
    <xf numFmtId="0" fontId="9" fillId="3" borderId="0" xfId="0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180975</xdr:colOff>
      <xdr:row>0</xdr:row>
      <xdr:rowOff>0</xdr:rowOff>
    </xdr:from>
    <xdr:to>
      <xdr:col>18</xdr:col>
      <xdr:colOff>219075</xdr:colOff>
      <xdr:row>3</xdr:row>
      <xdr:rowOff>76200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05775" y="0"/>
          <a:ext cx="30861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0"/>
  <sheetViews>
    <sheetView tabSelected="1" workbookViewId="0" topLeftCell="A1">
      <selection activeCell="E17" sqref="E17"/>
    </sheetView>
  </sheetViews>
  <sheetFormatPr defaultColWidth="9.140625" defaultRowHeight="12.75"/>
  <cols>
    <col min="1" max="1" width="22.28125" style="1" customWidth="1"/>
    <col min="2" max="2" width="16.7109375" style="31" customWidth="1"/>
    <col min="3" max="3" width="0.13671875" style="36" customWidth="1"/>
    <col min="4" max="4" width="11.140625" style="36" customWidth="1"/>
    <col min="5" max="5" width="14.140625" style="36" customWidth="1"/>
    <col min="6" max="6" width="12.57421875" style="36" customWidth="1"/>
    <col min="7" max="7" width="16.28125" style="46" customWidth="1"/>
    <col min="8" max="8" width="15.140625" style="36" customWidth="1"/>
    <col min="9" max="9" width="16.140625" style="1" customWidth="1"/>
    <col min="10" max="10" width="12.140625" style="31" customWidth="1"/>
    <col min="11" max="11" width="0.13671875" style="1" customWidth="1"/>
    <col min="12" max="12" width="10.28125" style="1" bestFit="1" customWidth="1"/>
    <col min="13" max="16384" width="9.140625" style="1" customWidth="1"/>
  </cols>
  <sheetData>
    <row r="1" spans="1:12" ht="27.75" customHeight="1">
      <c r="A1" s="89" t="s">
        <v>49</v>
      </c>
      <c r="B1" s="90"/>
      <c r="C1" s="90"/>
      <c r="D1" s="90"/>
      <c r="E1" s="90"/>
      <c r="F1" s="90"/>
      <c r="G1" s="90"/>
      <c r="H1" s="90"/>
      <c r="I1" s="90"/>
      <c r="J1" s="90"/>
      <c r="K1" s="9"/>
      <c r="L1" s="9"/>
    </row>
    <row r="2" spans="1:12" ht="12.75">
      <c r="A2" s="9"/>
      <c r="B2" s="64"/>
      <c r="C2" s="65"/>
      <c r="D2" s="65"/>
      <c r="E2" s="65"/>
      <c r="F2" s="65"/>
      <c r="G2" s="66"/>
      <c r="H2" s="65"/>
      <c r="I2" s="9"/>
      <c r="J2" s="64"/>
      <c r="K2" s="65"/>
      <c r="L2" s="9"/>
    </row>
    <row r="3" spans="1:12" ht="13.5" thickBot="1">
      <c r="A3" s="9"/>
      <c r="B3" s="64"/>
      <c r="C3" s="65"/>
      <c r="D3" s="65"/>
      <c r="E3" s="65"/>
      <c r="F3" s="65"/>
      <c r="G3" s="66"/>
      <c r="H3" s="65"/>
      <c r="I3" s="9"/>
      <c r="J3" s="64"/>
      <c r="K3" s="65"/>
      <c r="L3" s="9"/>
    </row>
    <row r="4" spans="1:12" ht="13.5" thickBot="1">
      <c r="A4" s="68" t="s">
        <v>14</v>
      </c>
      <c r="B4" s="67">
        <v>1</v>
      </c>
      <c r="C4" s="14"/>
      <c r="D4" s="65"/>
      <c r="E4" s="4" t="s">
        <v>43</v>
      </c>
      <c r="F4" s="86" t="s">
        <v>50</v>
      </c>
      <c r="G4" s="38"/>
      <c r="H4" s="14"/>
      <c r="I4" s="4"/>
      <c r="J4" s="13"/>
      <c r="K4" s="14"/>
      <c r="L4" s="9"/>
    </row>
    <row r="5" spans="1:12" ht="12.75">
      <c r="A5" s="6"/>
      <c r="B5" s="20"/>
      <c r="C5" s="14"/>
      <c r="D5" s="14"/>
      <c r="E5" s="14"/>
      <c r="F5" s="14"/>
      <c r="G5" s="38"/>
      <c r="H5" s="14"/>
      <c r="I5" s="4"/>
      <c r="J5" s="13"/>
      <c r="K5" s="14"/>
      <c r="L5" s="9"/>
    </row>
    <row r="6" spans="1:12" ht="12.75">
      <c r="A6" s="7"/>
      <c r="B6" s="13"/>
      <c r="C6" s="14"/>
      <c r="D6" s="14"/>
      <c r="E6" s="14"/>
      <c r="F6" s="14"/>
      <c r="G6" s="38"/>
      <c r="H6" s="14"/>
      <c r="I6" s="4"/>
      <c r="J6" s="13"/>
      <c r="K6" s="14"/>
      <c r="L6" s="9"/>
    </row>
    <row r="7" spans="1:12" s="61" customFormat="1" ht="59.25" customHeight="1">
      <c r="A7" s="62" t="s">
        <v>0</v>
      </c>
      <c r="B7" s="55" t="s">
        <v>13</v>
      </c>
      <c r="C7" s="56" t="s">
        <v>14</v>
      </c>
      <c r="D7" s="56" t="s">
        <v>19</v>
      </c>
      <c r="E7" s="56" t="s">
        <v>15</v>
      </c>
      <c r="F7" s="56" t="s">
        <v>42</v>
      </c>
      <c r="G7" s="57" t="s">
        <v>20</v>
      </c>
      <c r="H7" s="58" t="s">
        <v>1</v>
      </c>
      <c r="I7" s="59" t="s">
        <v>16</v>
      </c>
      <c r="J7" s="55" t="s">
        <v>48</v>
      </c>
      <c r="K7" s="60" t="s">
        <v>17</v>
      </c>
      <c r="L7" s="60" t="s">
        <v>47</v>
      </c>
    </row>
    <row r="8" spans="1:12" ht="12.75">
      <c r="A8" s="2"/>
      <c r="B8" s="13"/>
      <c r="C8" s="15"/>
      <c r="D8" s="15"/>
      <c r="E8" s="15"/>
      <c r="F8" s="15"/>
      <c r="G8" s="38"/>
      <c r="H8" s="39"/>
      <c r="I8" s="4"/>
      <c r="J8" s="13"/>
      <c r="K8" s="40"/>
      <c r="L8" s="9"/>
    </row>
    <row r="9" spans="1:12" ht="12.75">
      <c r="A9" s="3" t="s">
        <v>2</v>
      </c>
      <c r="B9" s="16">
        <v>0.5</v>
      </c>
      <c r="C9" s="17">
        <f>B4</f>
        <v>1</v>
      </c>
      <c r="D9" s="18">
        <v>52</v>
      </c>
      <c r="E9" s="15">
        <f>B9*C9*D9</f>
        <v>26</v>
      </c>
      <c r="F9" s="15">
        <f>IF($F$4="Low",E9*(1-25%),IF($F$4="Medium",E9,IF($F$4="High",E9*(1+25%))))</f>
        <v>19.5</v>
      </c>
      <c r="G9" s="41">
        <v>1.4</v>
      </c>
      <c r="H9" s="39">
        <f>F9*G9</f>
        <v>27.299999999999997</v>
      </c>
      <c r="I9" s="4" t="s">
        <v>7</v>
      </c>
      <c r="J9" s="13">
        <f>F9/L9</f>
        <v>9.75</v>
      </c>
      <c r="K9" s="40">
        <v>20000</v>
      </c>
      <c r="L9" s="9">
        <f>K9/10000</f>
        <v>2</v>
      </c>
    </row>
    <row r="10" spans="1:12" ht="12.75">
      <c r="A10" s="3" t="s">
        <v>3</v>
      </c>
      <c r="B10" s="19">
        <v>0.5</v>
      </c>
      <c r="C10" s="20">
        <f>B4</f>
        <v>1</v>
      </c>
      <c r="D10" s="21">
        <v>20</v>
      </c>
      <c r="E10" s="15">
        <f aca="true" t="shared" si="0" ref="E10:E37">B10*C10*D10</f>
        <v>10</v>
      </c>
      <c r="F10" s="15">
        <f aca="true" t="shared" si="1" ref="F10:F37">IF($F$4="Low",E10*(1+25%),IF($F$4="Medium",E10,IF($F$4="High",E10*(1-25%))))</f>
        <v>12.5</v>
      </c>
      <c r="G10" s="42">
        <v>1.5</v>
      </c>
      <c r="H10" s="39">
        <f aca="true" t="shared" si="2" ref="H10:H37">F10*G10</f>
        <v>18.75</v>
      </c>
      <c r="I10" s="4" t="s">
        <v>7</v>
      </c>
      <c r="J10" s="13">
        <f>F10/L10</f>
        <v>6.25</v>
      </c>
      <c r="K10" s="40">
        <v>20000</v>
      </c>
      <c r="L10" s="9">
        <f aca="true" t="shared" si="3" ref="L10:L37">K10/10000</f>
        <v>2</v>
      </c>
    </row>
    <row r="11" spans="1:12" ht="12.75">
      <c r="A11" s="3" t="s">
        <v>26</v>
      </c>
      <c r="B11" s="22">
        <v>0.3</v>
      </c>
      <c r="C11" s="23">
        <f>B4</f>
        <v>1</v>
      </c>
      <c r="D11" s="24">
        <v>25</v>
      </c>
      <c r="E11" s="15">
        <f t="shared" si="0"/>
        <v>7.5</v>
      </c>
      <c r="F11" s="15">
        <f t="shared" si="1"/>
        <v>9.375</v>
      </c>
      <c r="G11" s="43">
        <v>1.8</v>
      </c>
      <c r="H11" s="39">
        <f t="shared" si="2"/>
        <v>16.875</v>
      </c>
      <c r="I11" s="4" t="s">
        <v>7</v>
      </c>
      <c r="J11" s="13">
        <f>F11/L11</f>
        <v>7.8125</v>
      </c>
      <c r="K11" s="40">
        <v>12000</v>
      </c>
      <c r="L11" s="9">
        <f t="shared" si="3"/>
        <v>1.2</v>
      </c>
    </row>
    <row r="12" spans="1:12" ht="12.75">
      <c r="A12" s="2"/>
      <c r="B12" s="25"/>
      <c r="C12" s="20"/>
      <c r="D12" s="20"/>
      <c r="E12" s="15"/>
      <c r="F12" s="15"/>
      <c r="G12" s="44"/>
      <c r="H12" s="39"/>
      <c r="I12" s="49" t="s">
        <v>21</v>
      </c>
      <c r="J12" s="87">
        <f>SUM(J9:J11)</f>
        <v>23.8125</v>
      </c>
      <c r="K12" s="50"/>
      <c r="L12" s="9"/>
    </row>
    <row r="13" spans="1:12" ht="12.75">
      <c r="A13" s="2"/>
      <c r="B13" s="25"/>
      <c r="C13" s="20"/>
      <c r="D13" s="20"/>
      <c r="E13" s="15"/>
      <c r="F13" s="15"/>
      <c r="G13" s="44"/>
      <c r="H13" s="39"/>
      <c r="I13" s="4"/>
      <c r="J13" s="13"/>
      <c r="K13" s="40"/>
      <c r="L13" s="9"/>
    </row>
    <row r="14" spans="1:12" ht="12.75">
      <c r="A14" s="3" t="s">
        <v>27</v>
      </c>
      <c r="B14" s="16">
        <v>10</v>
      </c>
      <c r="C14" s="17">
        <f>B4</f>
        <v>1</v>
      </c>
      <c r="D14" s="18">
        <v>10</v>
      </c>
      <c r="E14" s="15">
        <f t="shared" si="0"/>
        <v>100</v>
      </c>
      <c r="F14" s="15">
        <f t="shared" si="1"/>
        <v>125</v>
      </c>
      <c r="G14" s="41">
        <v>1.5</v>
      </c>
      <c r="H14" s="39">
        <f t="shared" si="2"/>
        <v>187.5</v>
      </c>
      <c r="I14" s="4" t="s">
        <v>8</v>
      </c>
      <c r="J14" s="13">
        <f>F14/L14</f>
        <v>90.57971014492755</v>
      </c>
      <c r="K14" s="40">
        <v>13800</v>
      </c>
      <c r="L14" s="9">
        <f t="shared" si="3"/>
        <v>1.38</v>
      </c>
    </row>
    <row r="15" spans="1:12" ht="25.5">
      <c r="A15" s="12" t="s">
        <v>29</v>
      </c>
      <c r="B15" s="19">
        <v>20</v>
      </c>
      <c r="C15" s="20">
        <f>B4</f>
        <v>1</v>
      </c>
      <c r="D15" s="21">
        <v>5</v>
      </c>
      <c r="E15" s="15">
        <f t="shared" si="0"/>
        <v>100</v>
      </c>
      <c r="F15" s="15">
        <f t="shared" si="1"/>
        <v>125</v>
      </c>
      <c r="G15" s="42">
        <v>2.5</v>
      </c>
      <c r="H15" s="39">
        <f>F15*G15</f>
        <v>312.5</v>
      </c>
      <c r="I15" s="4" t="s">
        <v>8</v>
      </c>
      <c r="J15" s="13">
        <f>F15/L15</f>
        <v>250</v>
      </c>
      <c r="K15" s="40">
        <v>5000</v>
      </c>
      <c r="L15" s="9">
        <f t="shared" si="3"/>
        <v>0.5</v>
      </c>
    </row>
    <row r="16" spans="1:12" ht="12.75">
      <c r="A16" s="3" t="s">
        <v>28</v>
      </c>
      <c r="B16" s="19">
        <v>10</v>
      </c>
      <c r="C16" s="20">
        <f>B4</f>
        <v>1</v>
      </c>
      <c r="D16" s="21">
        <v>10</v>
      </c>
      <c r="E16" s="15">
        <f t="shared" si="0"/>
        <v>100</v>
      </c>
      <c r="F16" s="15">
        <f t="shared" si="1"/>
        <v>125</v>
      </c>
      <c r="G16" s="42">
        <v>1.2</v>
      </c>
      <c r="H16" s="39">
        <f t="shared" si="2"/>
        <v>150</v>
      </c>
      <c r="I16" s="4" t="s">
        <v>8</v>
      </c>
      <c r="J16" s="13">
        <f>F16/L16</f>
        <v>62.5</v>
      </c>
      <c r="K16" s="40">
        <v>20000</v>
      </c>
      <c r="L16" s="9">
        <f t="shared" si="3"/>
        <v>2</v>
      </c>
    </row>
    <row r="17" spans="1:12" ht="12.75">
      <c r="A17" s="3" t="s">
        <v>30</v>
      </c>
      <c r="B17" s="22">
        <v>0</v>
      </c>
      <c r="C17" s="23">
        <f>B4</f>
        <v>1</v>
      </c>
      <c r="D17" s="24">
        <v>10</v>
      </c>
      <c r="E17" s="15">
        <f t="shared" si="0"/>
        <v>0</v>
      </c>
      <c r="F17" s="15">
        <f t="shared" si="1"/>
        <v>0</v>
      </c>
      <c r="G17" s="43">
        <v>1.5</v>
      </c>
      <c r="H17" s="39">
        <f t="shared" si="2"/>
        <v>0</v>
      </c>
      <c r="I17" s="4" t="s">
        <v>8</v>
      </c>
      <c r="J17" s="13">
        <f>F17/L17</f>
        <v>0</v>
      </c>
      <c r="K17" s="40">
        <v>10000</v>
      </c>
      <c r="L17" s="9">
        <f t="shared" si="3"/>
        <v>1</v>
      </c>
    </row>
    <row r="18" spans="1:12" ht="12.75">
      <c r="A18" s="2"/>
      <c r="B18" s="25"/>
      <c r="C18" s="20"/>
      <c r="D18" s="20"/>
      <c r="E18" s="15"/>
      <c r="F18" s="15"/>
      <c r="G18" s="44"/>
      <c r="H18" s="39"/>
      <c r="I18" s="49" t="s">
        <v>22</v>
      </c>
      <c r="J18" s="87">
        <f>SUM(J14:J17)</f>
        <v>403.07971014492756</v>
      </c>
      <c r="K18" s="50"/>
      <c r="L18" s="9"/>
    </row>
    <row r="19" spans="1:12" ht="12.75">
      <c r="A19" s="2"/>
      <c r="B19" s="25"/>
      <c r="C19" s="20"/>
      <c r="D19" s="20"/>
      <c r="E19" s="15"/>
      <c r="F19" s="15"/>
      <c r="G19" s="44"/>
      <c r="H19" s="39"/>
      <c r="I19" s="4"/>
      <c r="J19" s="13"/>
      <c r="K19" s="40"/>
      <c r="L19" s="9"/>
    </row>
    <row r="20" spans="1:12" ht="12.75">
      <c r="A20" s="3" t="s">
        <v>4</v>
      </c>
      <c r="B20" s="16">
        <v>15</v>
      </c>
      <c r="C20" s="17">
        <f>B4</f>
        <v>1</v>
      </c>
      <c r="D20" s="18">
        <v>5</v>
      </c>
      <c r="E20" s="15">
        <f t="shared" si="0"/>
        <v>75</v>
      </c>
      <c r="F20" s="15">
        <f t="shared" si="1"/>
        <v>93.75</v>
      </c>
      <c r="G20" s="41">
        <v>2</v>
      </c>
      <c r="H20" s="39">
        <f t="shared" si="2"/>
        <v>187.5</v>
      </c>
      <c r="I20" s="4" t="s">
        <v>9</v>
      </c>
      <c r="J20" s="13">
        <f>F20/L20</f>
        <v>62.5</v>
      </c>
      <c r="K20" s="40">
        <v>15000</v>
      </c>
      <c r="L20" s="9">
        <f t="shared" si="3"/>
        <v>1.5</v>
      </c>
    </row>
    <row r="21" spans="1:12" ht="12.75">
      <c r="A21" s="3" t="s">
        <v>31</v>
      </c>
      <c r="B21" s="19">
        <v>10</v>
      </c>
      <c r="C21" s="20">
        <f>B4</f>
        <v>1</v>
      </c>
      <c r="D21" s="21">
        <v>5</v>
      </c>
      <c r="E21" s="15">
        <f t="shared" si="0"/>
        <v>50</v>
      </c>
      <c r="F21" s="15">
        <f t="shared" si="1"/>
        <v>62.5</v>
      </c>
      <c r="G21" s="42">
        <v>3</v>
      </c>
      <c r="H21" s="39">
        <f t="shared" si="2"/>
        <v>187.5</v>
      </c>
      <c r="I21" s="4" t="s">
        <v>9</v>
      </c>
      <c r="J21" s="13">
        <f>F21/L21</f>
        <v>208.33333333333334</v>
      </c>
      <c r="K21" s="40">
        <v>3000</v>
      </c>
      <c r="L21" s="9">
        <f t="shared" si="3"/>
        <v>0.3</v>
      </c>
    </row>
    <row r="22" spans="1:12" ht="12.75">
      <c r="A22" s="3" t="s">
        <v>32</v>
      </c>
      <c r="B22" s="22">
        <v>0</v>
      </c>
      <c r="C22" s="23">
        <f>B4</f>
        <v>1</v>
      </c>
      <c r="D22" s="24">
        <v>3</v>
      </c>
      <c r="E22" s="15">
        <f t="shared" si="0"/>
        <v>0</v>
      </c>
      <c r="F22" s="15">
        <f t="shared" si="1"/>
        <v>0</v>
      </c>
      <c r="G22" s="43">
        <v>5</v>
      </c>
      <c r="H22" s="39">
        <f t="shared" si="2"/>
        <v>0</v>
      </c>
      <c r="I22" s="4" t="s">
        <v>9</v>
      </c>
      <c r="J22" s="13">
        <f>F22/L22</f>
        <v>0</v>
      </c>
      <c r="K22" s="40">
        <v>6000</v>
      </c>
      <c r="L22" s="9">
        <f t="shared" si="3"/>
        <v>0.6</v>
      </c>
    </row>
    <row r="23" spans="1:12" ht="12.75">
      <c r="A23" s="2"/>
      <c r="B23" s="25"/>
      <c r="C23" s="20"/>
      <c r="D23" s="20"/>
      <c r="E23" s="15"/>
      <c r="F23" s="15"/>
      <c r="G23" s="44"/>
      <c r="H23" s="39"/>
      <c r="I23" s="49" t="s">
        <v>23</v>
      </c>
      <c r="J23" s="87">
        <f>SUM(J20:J22)</f>
        <v>270.83333333333337</v>
      </c>
      <c r="K23" s="50"/>
      <c r="L23" s="9"/>
    </row>
    <row r="24" spans="1:12" ht="12.75">
      <c r="A24" s="2"/>
      <c r="B24" s="25"/>
      <c r="C24" s="20"/>
      <c r="D24" s="20"/>
      <c r="E24" s="15"/>
      <c r="F24" s="15"/>
      <c r="G24" s="44"/>
      <c r="H24" s="39"/>
      <c r="I24" s="4"/>
      <c r="J24" s="13"/>
      <c r="K24" s="40"/>
      <c r="L24" s="9"/>
    </row>
    <row r="25" spans="1:12" ht="12.75">
      <c r="A25" s="63" t="s">
        <v>37</v>
      </c>
      <c r="B25" s="16">
        <v>0</v>
      </c>
      <c r="C25" s="17">
        <f>B4</f>
        <v>1</v>
      </c>
      <c r="D25" s="18">
        <v>2</v>
      </c>
      <c r="E25" s="15">
        <f t="shared" si="0"/>
        <v>0</v>
      </c>
      <c r="F25" s="15">
        <f t="shared" si="1"/>
        <v>0</v>
      </c>
      <c r="G25" s="41">
        <v>1.5</v>
      </c>
      <c r="H25" s="39">
        <f t="shared" si="2"/>
        <v>0</v>
      </c>
      <c r="I25" s="4" t="s">
        <v>39</v>
      </c>
      <c r="J25" s="13">
        <f>F25/L25</f>
        <v>0</v>
      </c>
      <c r="K25" s="40">
        <v>30000</v>
      </c>
      <c r="L25" s="9">
        <f t="shared" si="3"/>
        <v>3</v>
      </c>
    </row>
    <row r="26" spans="1:12" ht="12.75">
      <c r="A26" s="63" t="s">
        <v>36</v>
      </c>
      <c r="B26" s="19">
        <v>10</v>
      </c>
      <c r="C26" s="20">
        <f>B4</f>
        <v>1</v>
      </c>
      <c r="D26" s="21">
        <v>15</v>
      </c>
      <c r="E26" s="15">
        <f t="shared" si="0"/>
        <v>150</v>
      </c>
      <c r="F26" s="15">
        <f t="shared" si="1"/>
        <v>187.5</v>
      </c>
      <c r="G26" s="42">
        <v>1.4</v>
      </c>
      <c r="H26" s="39">
        <f t="shared" si="2"/>
        <v>262.5</v>
      </c>
      <c r="I26" s="4" t="s">
        <v>39</v>
      </c>
      <c r="J26" s="13">
        <f>F26/L26</f>
        <v>187.5</v>
      </c>
      <c r="K26" s="40">
        <v>10000</v>
      </c>
      <c r="L26" s="9">
        <f t="shared" si="3"/>
        <v>1</v>
      </c>
    </row>
    <row r="27" spans="1:12" ht="12.75">
      <c r="A27" s="63" t="s">
        <v>33</v>
      </c>
      <c r="B27" s="19">
        <v>5</v>
      </c>
      <c r="C27" s="20">
        <f>B4</f>
        <v>1</v>
      </c>
      <c r="D27" s="21">
        <v>30</v>
      </c>
      <c r="E27" s="15">
        <f t="shared" si="0"/>
        <v>150</v>
      </c>
      <c r="F27" s="15">
        <f t="shared" si="1"/>
        <v>187.5</v>
      </c>
      <c r="G27" s="42">
        <v>12</v>
      </c>
      <c r="H27" s="39">
        <f t="shared" si="2"/>
        <v>2250</v>
      </c>
      <c r="I27" s="4" t="s">
        <v>39</v>
      </c>
      <c r="J27" s="13">
        <f>F27/L27</f>
        <v>625</v>
      </c>
      <c r="K27" s="40">
        <v>3000</v>
      </c>
      <c r="L27" s="9">
        <f t="shared" si="3"/>
        <v>0.3</v>
      </c>
    </row>
    <row r="28" spans="1:12" ht="12.75">
      <c r="A28" s="63" t="s">
        <v>12</v>
      </c>
      <c r="B28" s="22">
        <v>0</v>
      </c>
      <c r="C28" s="23">
        <f>B4</f>
        <v>1</v>
      </c>
      <c r="D28" s="24">
        <v>20</v>
      </c>
      <c r="E28" s="15">
        <f t="shared" si="0"/>
        <v>0</v>
      </c>
      <c r="F28" s="15">
        <f t="shared" si="1"/>
        <v>0</v>
      </c>
      <c r="G28" s="43">
        <v>2</v>
      </c>
      <c r="H28" s="39">
        <f t="shared" si="2"/>
        <v>0</v>
      </c>
      <c r="I28" s="4" t="s">
        <v>39</v>
      </c>
      <c r="J28" s="13">
        <f>F28/L28</f>
        <v>0</v>
      </c>
      <c r="K28" s="40">
        <v>12000</v>
      </c>
      <c r="L28" s="9">
        <f t="shared" si="3"/>
        <v>1.2</v>
      </c>
    </row>
    <row r="29" spans="1:12" ht="12.75">
      <c r="A29" s="63"/>
      <c r="B29" s="25"/>
      <c r="C29" s="20"/>
      <c r="D29" s="20"/>
      <c r="E29" s="15"/>
      <c r="F29" s="15"/>
      <c r="G29" s="44"/>
      <c r="H29" s="39"/>
      <c r="I29" s="49" t="s">
        <v>40</v>
      </c>
      <c r="J29" s="87">
        <f>SUM(J25:J28)</f>
        <v>812.5</v>
      </c>
      <c r="K29" s="50"/>
      <c r="L29" s="9"/>
    </row>
    <row r="30" spans="1:12" ht="12.75">
      <c r="A30" s="63"/>
      <c r="B30" s="25"/>
      <c r="C30" s="20"/>
      <c r="D30" s="20"/>
      <c r="E30" s="15"/>
      <c r="F30" s="15"/>
      <c r="G30" s="44"/>
      <c r="H30" s="39"/>
      <c r="I30" s="4"/>
      <c r="J30" s="13"/>
      <c r="K30" s="40"/>
      <c r="L30" s="9"/>
    </row>
    <row r="31" spans="1:12" ht="12.75">
      <c r="A31" s="63" t="s">
        <v>38</v>
      </c>
      <c r="B31" s="26">
        <v>0</v>
      </c>
      <c r="C31" s="27">
        <f>B4</f>
        <v>1</v>
      </c>
      <c r="D31" s="28">
        <v>52</v>
      </c>
      <c r="E31" s="15">
        <f t="shared" si="0"/>
        <v>0</v>
      </c>
      <c r="F31" s="15">
        <f t="shared" si="1"/>
        <v>0</v>
      </c>
      <c r="G31" s="45">
        <v>1</v>
      </c>
      <c r="H31" s="39">
        <f t="shared" si="2"/>
        <v>0</v>
      </c>
      <c r="I31" s="4" t="s">
        <v>6</v>
      </c>
      <c r="J31" s="13">
        <f>F31/L31</f>
        <v>0</v>
      </c>
      <c r="K31" s="40">
        <v>25000</v>
      </c>
      <c r="L31" s="9">
        <f t="shared" si="3"/>
        <v>2.5</v>
      </c>
    </row>
    <row r="32" spans="1:12" ht="12.75">
      <c r="A32" s="63"/>
      <c r="B32" s="25"/>
      <c r="C32" s="20"/>
      <c r="D32" s="20"/>
      <c r="E32" s="15"/>
      <c r="F32" s="15"/>
      <c r="G32" s="44"/>
      <c r="H32" s="39"/>
      <c r="I32" s="49" t="s">
        <v>24</v>
      </c>
      <c r="J32" s="87">
        <f>J31</f>
        <v>0</v>
      </c>
      <c r="K32" s="50"/>
      <c r="L32" s="9"/>
    </row>
    <row r="33" spans="1:12" ht="12.75">
      <c r="A33" s="63"/>
      <c r="B33" s="25"/>
      <c r="C33" s="20"/>
      <c r="D33" s="20"/>
      <c r="E33" s="15"/>
      <c r="F33" s="15"/>
      <c r="G33" s="44"/>
      <c r="H33" s="39"/>
      <c r="I33" s="4"/>
      <c r="J33" s="13"/>
      <c r="K33" s="40"/>
      <c r="L33" s="9"/>
    </row>
    <row r="34" spans="1:12" ht="12.75">
      <c r="A34" s="63" t="s">
        <v>5</v>
      </c>
      <c r="B34" s="16">
        <v>5</v>
      </c>
      <c r="C34" s="17">
        <f>B4</f>
        <v>1</v>
      </c>
      <c r="D34" s="18">
        <v>20</v>
      </c>
      <c r="E34" s="15">
        <f t="shared" si="0"/>
        <v>100</v>
      </c>
      <c r="F34" s="15">
        <f t="shared" si="1"/>
        <v>125</v>
      </c>
      <c r="G34" s="41">
        <v>2</v>
      </c>
      <c r="H34" s="39">
        <f t="shared" si="2"/>
        <v>250</v>
      </c>
      <c r="I34" s="4" t="s">
        <v>10</v>
      </c>
      <c r="J34" s="13">
        <f>F34/L34</f>
        <v>50</v>
      </c>
      <c r="K34" s="40">
        <v>25000</v>
      </c>
      <c r="L34" s="9">
        <f t="shared" si="3"/>
        <v>2.5</v>
      </c>
    </row>
    <row r="35" spans="1:12" ht="12.75">
      <c r="A35" s="63" t="s">
        <v>34</v>
      </c>
      <c r="B35" s="19">
        <v>10</v>
      </c>
      <c r="C35" s="20">
        <f>B4</f>
        <v>1</v>
      </c>
      <c r="D35" s="21">
        <v>10</v>
      </c>
      <c r="E35" s="15">
        <f t="shared" si="0"/>
        <v>100</v>
      </c>
      <c r="F35" s="15">
        <f t="shared" si="1"/>
        <v>125</v>
      </c>
      <c r="G35" s="42">
        <v>1.2</v>
      </c>
      <c r="H35" s="39">
        <f t="shared" si="2"/>
        <v>150</v>
      </c>
      <c r="I35" s="4" t="s">
        <v>10</v>
      </c>
      <c r="J35" s="13">
        <f>F35/L35</f>
        <v>62.5</v>
      </c>
      <c r="K35" s="40">
        <v>20000</v>
      </c>
      <c r="L35" s="9">
        <f t="shared" si="3"/>
        <v>2</v>
      </c>
    </row>
    <row r="36" spans="1:12" ht="12.75">
      <c r="A36" s="63" t="s">
        <v>35</v>
      </c>
      <c r="B36" s="19">
        <v>5</v>
      </c>
      <c r="C36" s="20">
        <f>B4</f>
        <v>1</v>
      </c>
      <c r="D36" s="21">
        <v>15</v>
      </c>
      <c r="E36" s="15">
        <f t="shared" si="0"/>
        <v>75</v>
      </c>
      <c r="F36" s="15">
        <f t="shared" si="1"/>
        <v>93.75</v>
      </c>
      <c r="G36" s="42">
        <v>0.9</v>
      </c>
      <c r="H36" s="39">
        <f t="shared" si="2"/>
        <v>84.375</v>
      </c>
      <c r="I36" s="4" t="s">
        <v>10</v>
      </c>
      <c r="J36" s="13">
        <f>F36/L36</f>
        <v>62.5</v>
      </c>
      <c r="K36" s="40">
        <v>15000</v>
      </c>
      <c r="L36" s="9">
        <f t="shared" si="3"/>
        <v>1.5</v>
      </c>
    </row>
    <row r="37" spans="1:15" ht="12.75">
      <c r="A37" s="63" t="s">
        <v>11</v>
      </c>
      <c r="B37" s="22">
        <v>20</v>
      </c>
      <c r="C37" s="23">
        <f>B4</f>
        <v>1</v>
      </c>
      <c r="D37" s="24">
        <v>30</v>
      </c>
      <c r="E37" s="15">
        <f t="shared" si="0"/>
        <v>600</v>
      </c>
      <c r="F37" s="15">
        <f t="shared" si="1"/>
        <v>750</v>
      </c>
      <c r="G37" s="43">
        <v>1.3</v>
      </c>
      <c r="H37" s="39">
        <f t="shared" si="2"/>
        <v>975</v>
      </c>
      <c r="I37" s="4" t="s">
        <v>10</v>
      </c>
      <c r="J37" s="13">
        <f>F37/L37</f>
        <v>267.8571428571429</v>
      </c>
      <c r="K37" s="40">
        <v>28000</v>
      </c>
      <c r="L37" s="9">
        <f t="shared" si="3"/>
        <v>2.8</v>
      </c>
      <c r="M37" s="10"/>
      <c r="N37" s="10"/>
      <c r="O37" s="10"/>
    </row>
    <row r="38" spans="1:12" ht="12.75">
      <c r="A38" s="2"/>
      <c r="B38" s="25"/>
      <c r="C38" s="20"/>
      <c r="D38" s="20"/>
      <c r="E38" s="15"/>
      <c r="F38" s="15"/>
      <c r="G38" s="44"/>
      <c r="H38" s="39"/>
      <c r="I38" s="49" t="s">
        <v>25</v>
      </c>
      <c r="J38" s="87">
        <f>SUM(J34:J37)</f>
        <v>442.8571428571429</v>
      </c>
      <c r="K38" s="50"/>
      <c r="L38" s="9"/>
    </row>
    <row r="39" spans="1:12" ht="12.75">
      <c r="A39" s="2"/>
      <c r="B39" s="25"/>
      <c r="C39" s="20"/>
      <c r="D39" s="20"/>
      <c r="E39" s="15"/>
      <c r="F39" s="15"/>
      <c r="G39" s="44"/>
      <c r="H39" s="39"/>
      <c r="I39" s="4"/>
      <c r="J39" s="13"/>
      <c r="K39" s="40"/>
      <c r="L39" s="9"/>
    </row>
    <row r="40" spans="1:12" ht="12.75">
      <c r="A40" s="2"/>
      <c r="B40" s="25"/>
      <c r="C40" s="20"/>
      <c r="D40" s="20"/>
      <c r="E40" s="15"/>
      <c r="F40" s="15"/>
      <c r="G40" s="44"/>
      <c r="H40" s="39"/>
      <c r="I40" s="4"/>
      <c r="J40" s="13"/>
      <c r="K40" s="40"/>
      <c r="L40" s="9"/>
    </row>
    <row r="41" spans="1:12" ht="12.75">
      <c r="A41" s="2"/>
      <c r="B41" s="13"/>
      <c r="C41" s="15"/>
      <c r="D41" s="15"/>
      <c r="E41" s="15"/>
      <c r="F41" s="15"/>
      <c r="G41" s="38"/>
      <c r="H41" s="39"/>
      <c r="I41" s="4"/>
      <c r="J41" s="13"/>
      <c r="K41" s="40"/>
      <c r="L41" s="9"/>
    </row>
    <row r="42" spans="1:12" ht="12.75">
      <c r="A42" s="8"/>
      <c r="B42" s="29"/>
      <c r="C42" s="30"/>
      <c r="D42" s="30"/>
      <c r="E42" s="30"/>
      <c r="F42" s="30"/>
      <c r="G42" s="53" t="s">
        <v>41</v>
      </c>
      <c r="H42" s="54">
        <f>SUM(H9:H41)</f>
        <v>5059.8</v>
      </c>
      <c r="I42" s="51" t="s">
        <v>18</v>
      </c>
      <c r="J42" s="88">
        <f>J12+J18+J29+J23+J32+J38</f>
        <v>1953.0826863354039</v>
      </c>
      <c r="K42" s="52"/>
      <c r="L42" s="9"/>
    </row>
    <row r="43" spans="1:12" ht="38.25">
      <c r="A43" s="71"/>
      <c r="B43" s="72"/>
      <c r="C43" s="73"/>
      <c r="D43" s="73"/>
      <c r="E43" s="73"/>
      <c r="F43" s="73"/>
      <c r="G43" s="74"/>
      <c r="H43" s="75"/>
      <c r="I43" s="69" t="s">
        <v>44</v>
      </c>
      <c r="J43" s="87">
        <f>J42*0.25</f>
        <v>488.27067158385097</v>
      </c>
      <c r="K43" s="11"/>
      <c r="L43" s="9"/>
    </row>
    <row r="44" spans="1:12" ht="12.75">
      <c r="A44" s="76"/>
      <c r="B44" s="64"/>
      <c r="C44" s="77"/>
      <c r="D44" s="77"/>
      <c r="E44" s="77"/>
      <c r="F44" s="77"/>
      <c r="G44" s="66"/>
      <c r="H44" s="78"/>
      <c r="I44" s="69"/>
      <c r="J44" s="87"/>
      <c r="L44" s="9"/>
    </row>
    <row r="45" spans="1:12" ht="12.75">
      <c r="A45" s="9"/>
      <c r="B45" s="64"/>
      <c r="C45" s="79"/>
      <c r="D45" s="79"/>
      <c r="E45" s="77"/>
      <c r="F45" s="77"/>
      <c r="G45" s="66"/>
      <c r="H45" s="78"/>
      <c r="I45" s="70" t="s">
        <v>46</v>
      </c>
      <c r="J45" s="87">
        <f>J42*0.2</f>
        <v>390.6165372670808</v>
      </c>
      <c r="L45" s="9"/>
    </row>
    <row r="46" spans="1:12" ht="12.75">
      <c r="A46" s="80"/>
      <c r="B46" s="81"/>
      <c r="C46" s="82"/>
      <c r="D46" s="82"/>
      <c r="E46" s="83"/>
      <c r="F46" s="83"/>
      <c r="G46" s="84"/>
      <c r="H46" s="83"/>
      <c r="I46" s="49"/>
      <c r="J46" s="87"/>
      <c r="L46" s="9"/>
    </row>
    <row r="47" spans="1:12" ht="12.75">
      <c r="A47" s="9"/>
      <c r="B47" s="64"/>
      <c r="C47" s="65"/>
      <c r="D47" s="65"/>
      <c r="E47" s="85"/>
      <c r="F47" s="85"/>
      <c r="G47" s="66"/>
      <c r="H47" s="65"/>
      <c r="I47" s="49" t="s">
        <v>45</v>
      </c>
      <c r="J47" s="87">
        <f>J42+J43+J45</f>
        <v>2831.9698951863356</v>
      </c>
      <c r="L47" s="9"/>
    </row>
    <row r="48" spans="3:8" ht="12.75">
      <c r="C48" s="33"/>
      <c r="D48" s="33"/>
      <c r="E48" s="35"/>
      <c r="F48" s="35"/>
      <c r="H48" s="47"/>
    </row>
    <row r="49" spans="1:8" ht="12.75">
      <c r="A49" s="5"/>
      <c r="C49" s="32"/>
      <c r="D49" s="32"/>
      <c r="E49" s="32"/>
      <c r="F49" s="32"/>
      <c r="H49" s="32"/>
    </row>
    <row r="50" spans="1:8" ht="12.75">
      <c r="A50" s="5"/>
      <c r="C50" s="32"/>
      <c r="D50" s="32"/>
      <c r="E50" s="32"/>
      <c r="F50" s="32"/>
      <c r="H50" s="32"/>
    </row>
    <row r="51" spans="1:8" ht="12.75">
      <c r="A51" s="5"/>
      <c r="C51" s="32"/>
      <c r="D51" s="32"/>
      <c r="E51" s="32"/>
      <c r="F51" s="32"/>
      <c r="H51" s="32"/>
    </row>
    <row r="52" spans="1:8" ht="12.75">
      <c r="A52" s="5"/>
      <c r="C52" s="32"/>
      <c r="D52" s="32"/>
      <c r="E52" s="32"/>
      <c r="F52" s="32"/>
      <c r="H52" s="32"/>
    </row>
    <row r="53" spans="1:8" ht="12.75">
      <c r="A53" s="5"/>
      <c r="C53" s="32"/>
      <c r="D53" s="32"/>
      <c r="E53" s="32"/>
      <c r="F53" s="32"/>
      <c r="H53" s="32"/>
    </row>
    <row r="54" spans="3:8" ht="12.75">
      <c r="C54" s="33"/>
      <c r="D54" s="33"/>
      <c r="E54" s="35"/>
      <c r="F54" s="35"/>
      <c r="H54" s="46"/>
    </row>
    <row r="55" spans="1:8" ht="12.75">
      <c r="A55" s="5"/>
      <c r="B55" s="34"/>
      <c r="C55" s="37"/>
      <c r="D55" s="37"/>
      <c r="E55" s="37"/>
      <c r="F55" s="37"/>
      <c r="G55" s="48"/>
      <c r="H55" s="37"/>
    </row>
    <row r="56" spans="3:8" ht="12.75">
      <c r="C56" s="33"/>
      <c r="D56" s="33"/>
      <c r="E56" s="35"/>
      <c r="F56" s="35"/>
      <c r="H56" s="47"/>
    </row>
    <row r="57" spans="3:8" ht="12.75">
      <c r="C57" s="33"/>
      <c r="D57" s="33"/>
      <c r="E57" s="35"/>
      <c r="F57" s="35"/>
      <c r="H57" s="47"/>
    </row>
    <row r="58" spans="3:8" ht="12.75">
      <c r="C58" s="33"/>
      <c r="D58" s="33"/>
      <c r="E58" s="35"/>
      <c r="F58" s="35"/>
      <c r="H58" s="47"/>
    </row>
    <row r="59" spans="3:8" ht="12.75">
      <c r="C59" s="33"/>
      <c r="D59" s="33"/>
      <c r="E59" s="35"/>
      <c r="F59" s="35"/>
      <c r="H59" s="47"/>
    </row>
    <row r="60" spans="3:8" ht="12.75">
      <c r="C60" s="33"/>
      <c r="D60" s="33"/>
      <c r="E60" s="35"/>
      <c r="F60" s="35"/>
      <c r="H60" s="47"/>
    </row>
  </sheetData>
  <sheetProtection password="DFCF" sheet="1" objects="1" scenarios="1"/>
  <protectedRanges>
    <protectedRange sqref="F4" name="Range1"/>
  </protectedRanges>
  <mergeCells count="1">
    <mergeCell ref="A1:J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O1">
      <selection activeCell="F17" sqref="F17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braskin</cp:lastModifiedBy>
  <cp:lastPrinted>2008-12-17T13:13:30Z</cp:lastPrinted>
  <dcterms:created xsi:type="dcterms:W3CDTF">1996-10-14T23:33:28Z</dcterms:created>
  <dcterms:modified xsi:type="dcterms:W3CDTF">2009-11-04T16:29:00Z</dcterms:modified>
  <cp:category/>
  <cp:version/>
  <cp:contentType/>
  <cp:contentStatus/>
</cp:coreProperties>
</file>